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encia\Dropbox\Emprendimiento\Cursos BC Academy\Taller de costos\"/>
    </mc:Choice>
  </mc:AlternateContent>
  <xr:revisionPtr revIDLastSave="0" documentId="13_ncr:1_{E44AD2B7-57AE-4294-A413-D7D6F7EE2B7B}" xr6:coauthVersionLast="47" xr6:coauthVersionMax="47" xr10:uidLastSave="{00000000-0000-0000-0000-000000000000}"/>
  <bookViews>
    <workbookView xWindow="-120" yWindow="-120" windowWidth="20730" windowHeight="11160" activeTab="3" xr2:uid="{ED35CF51-B949-4B19-8E5B-777ADA2D63D2}"/>
  </bookViews>
  <sheets>
    <sheet name="Paso a paso" sheetId="4" r:id="rId1"/>
    <sheet name="costo de servicio" sheetId="3" r:id="rId2"/>
    <sheet name="costo de producto" sheetId="6" r:id="rId3"/>
    <sheet name="sueldo emprendedor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0" i="3" l="1"/>
  <c r="H12" i="3"/>
  <c r="I8" i="3"/>
  <c r="I7" i="3"/>
  <c r="I6" i="3"/>
  <c r="I5" i="3"/>
  <c r="I4" i="3"/>
  <c r="D18" i="3"/>
  <c r="D17" i="3"/>
  <c r="D16" i="3"/>
  <c r="D15" i="3"/>
  <c r="D14" i="3"/>
  <c r="D13" i="3"/>
  <c r="D12" i="3"/>
  <c r="D11" i="6"/>
  <c r="D11" i="3"/>
  <c r="D10" i="3"/>
  <c r="D9" i="3"/>
  <c r="D8" i="3"/>
  <c r="D7" i="3"/>
  <c r="D6" i="3"/>
  <c r="D5" i="3"/>
  <c r="D4" i="3"/>
  <c r="P11" i="6"/>
  <c r="P10" i="6"/>
  <c r="P6" i="6"/>
  <c r="J5" i="6"/>
  <c r="P5" i="6"/>
  <c r="J11" i="6"/>
  <c r="N25" i="6"/>
  <c r="H25" i="6"/>
  <c r="D10" i="6"/>
  <c r="D9" i="6"/>
  <c r="D8" i="6"/>
  <c r="D7" i="6"/>
  <c r="D6" i="6"/>
  <c r="D5" i="6"/>
  <c r="E14" i="5"/>
  <c r="E10" i="5"/>
  <c r="I9" i="3" l="1"/>
  <c r="N23" i="6"/>
  <c r="D21" i="6"/>
  <c r="H23" i="6"/>
  <c r="I41" i="6" l="1"/>
  <c r="H28" i="6"/>
  <c r="J35" i="6" s="1"/>
  <c r="H41" i="6"/>
  <c r="D23" i="6"/>
  <c r="J41" i="6"/>
  <c r="D21" i="3"/>
  <c r="H14" i="6" l="1"/>
  <c r="H19" i="6" s="1"/>
  <c r="N14" i="6"/>
  <c r="N19" i="6" s="1"/>
  <c r="I35" i="6"/>
  <c r="H30" i="6"/>
  <c r="H29" i="6"/>
  <c r="H35" i="6"/>
  <c r="H21" i="3"/>
  <c r="I39" i="6" l="1"/>
  <c r="J37" i="6"/>
  <c r="J39" i="6"/>
  <c r="I37" i="6"/>
  <c r="J38" i="6"/>
  <c r="I38" i="6"/>
  <c r="I36" i="6"/>
  <c r="J36" i="6"/>
  <c r="J40" i="6" s="1"/>
  <c r="J42" i="6" s="1"/>
  <c r="H37" i="6"/>
  <c r="H39" i="6"/>
  <c r="H36" i="6"/>
  <c r="H38" i="6"/>
  <c r="I34" i="3"/>
  <c r="H24" i="3"/>
  <c r="J34" i="3"/>
  <c r="H34" i="3"/>
  <c r="D23" i="3"/>
  <c r="I40" i="6" l="1"/>
  <c r="I42" i="6" s="1"/>
  <c r="H40" i="6"/>
  <c r="H42" i="6" s="1"/>
  <c r="H30" i="3"/>
  <c r="H31" i="3"/>
  <c r="J30" i="3"/>
  <c r="J32" i="3" s="1"/>
  <c r="I32" i="3"/>
  <c r="H32" i="3"/>
  <c r="H17" i="3"/>
  <c r="I31" i="3" l="1"/>
  <c r="I33" i="3" s="1"/>
  <c r="I35" i="3" s="1"/>
  <c r="J31" i="3"/>
  <c r="J33" i="3" s="1"/>
  <c r="J35" i="3" s="1"/>
  <c r="H33" i="3"/>
  <c r="H35" i="3" s="1"/>
</calcChain>
</file>

<file path=xl/sharedStrings.xml><?xml version="1.0" encoding="utf-8"?>
<sst xmlns="http://schemas.openxmlformats.org/spreadsheetml/2006/main" count="218" uniqueCount="124">
  <si>
    <t>Página Web</t>
  </si>
  <si>
    <t>Expensas</t>
  </si>
  <si>
    <t>Luz</t>
  </si>
  <si>
    <t>Gas</t>
  </si>
  <si>
    <t>Teléfono</t>
  </si>
  <si>
    <t>Internet</t>
  </si>
  <si>
    <t>Monotributo</t>
  </si>
  <si>
    <t>Publicidad</t>
  </si>
  <si>
    <t>Empleados administrativos</t>
  </si>
  <si>
    <t>Cargas sociales</t>
  </si>
  <si>
    <t>Descripción</t>
  </si>
  <si>
    <t>Montos</t>
  </si>
  <si>
    <t>Proporción</t>
  </si>
  <si>
    <t>Total costos fijos</t>
  </si>
  <si>
    <t>Costos variables:</t>
  </si>
  <si>
    <t>Costo fijo unitario</t>
  </si>
  <si>
    <t>Total costos variables</t>
  </si>
  <si>
    <t>Costo total unitario = Costo variable unitario + Costo fijo unitario</t>
  </si>
  <si>
    <t>Precio de venta unitario = costo total unitario + rentabilidad</t>
  </si>
  <si>
    <t xml:space="preserve">Precio de venta unitario </t>
  </si>
  <si>
    <t>Rentabilidad</t>
  </si>
  <si>
    <t>Contribución marginal</t>
  </si>
  <si>
    <t>Costos variables</t>
  </si>
  <si>
    <t>Punto de equilibrio</t>
  </si>
  <si>
    <t>Salario emprendedor (tareas administrativas)</t>
  </si>
  <si>
    <t>Gastos de oficina</t>
  </si>
  <si>
    <t>Viáticos</t>
  </si>
  <si>
    <t>Costos fijos mensuales:</t>
  </si>
  <si>
    <t>Costo total unitario</t>
  </si>
  <si>
    <t>Calculo del punto de equilibrio:</t>
  </si>
  <si>
    <t>Contribución marginal = Precio venta unitario - costo variable untiario</t>
  </si>
  <si>
    <t>Fórmulas:</t>
  </si>
  <si>
    <t>En el caso de multiproductos</t>
  </si>
  <si>
    <t>Punto de equilibrio = Costos fijos total / (CM1*%V1 + CM2*%V2…)</t>
  </si>
  <si>
    <t>Donde:</t>
  </si>
  <si>
    <t>CM1= contribución marginal del producto 1</t>
  </si>
  <si>
    <t>%V= porcentaje de ventas (o unidades producidas) del producto 1</t>
  </si>
  <si>
    <t>Punto de equilibrio = Costos fijos totales / Contribución marginal</t>
  </si>
  <si>
    <t>Si vendemos una unidad por abajo del punto de equilibrio</t>
  </si>
  <si>
    <t>Si vendemos una unidad por encima del punto de equilibrio</t>
  </si>
  <si>
    <t>Unidades vendidas</t>
  </si>
  <si>
    <t>a)</t>
  </si>
  <si>
    <t>b)</t>
  </si>
  <si>
    <t>c)</t>
  </si>
  <si>
    <t>Si vendemos la cantidad del punto de equilibrio</t>
  </si>
  <si>
    <t>Ingresos por ventas</t>
  </si>
  <si>
    <t>Cálculo</t>
  </si>
  <si>
    <t>p*q</t>
  </si>
  <si>
    <t>p*cvu</t>
  </si>
  <si>
    <t>Neto</t>
  </si>
  <si>
    <t>Costos fijos mensuales</t>
  </si>
  <si>
    <t>Ganancia / Pérdida</t>
  </si>
  <si>
    <t>p=precio</t>
  </si>
  <si>
    <t>q=cantidad vendida</t>
  </si>
  <si>
    <t>cvu=costo variable unitario</t>
  </si>
  <si>
    <t>Comprobación del punto de equilibrio:</t>
  </si>
  <si>
    <t>Sueldo promedio del mercado</t>
  </si>
  <si>
    <t>Sueldo según mi nivel de vida</t>
  </si>
  <si>
    <t>Sueldo si trabajara en relación de dependencia</t>
  </si>
  <si>
    <t>Valor hora pretendido</t>
  </si>
  <si>
    <t>Horas del mes</t>
  </si>
  <si>
    <t>(8 hs de lunes a viernes)</t>
  </si>
  <si>
    <t>¡Cuidado lo que cobraba en otro trabajo puede no ser un sueldo de mercado acorde con el trabajo que hago en el emprendimiento!</t>
  </si>
  <si>
    <t>¡Ojo puedo tener un nivel de vida superior al precio de mercado de mi trabajo en el emprendimiento!</t>
  </si>
  <si>
    <t>Desafío: encontrar valores de mercado de referencia (sino puedo utilizar el sueldo de convenio de la industria, salario mínimo vital y móvil)</t>
  </si>
  <si>
    <t>Para asignarlo al costo debo multiplicar este valor por el tiempo que empleo para fabricar una unidad de mi producto / servicio</t>
  </si>
  <si>
    <t>Monto a asignar</t>
  </si>
  <si>
    <t xml:space="preserve">Horas que empleo para fabricar el producto </t>
  </si>
  <si>
    <t>Importante: tener en cuenta este valor a la hora de establecer el precio de venta</t>
  </si>
  <si>
    <t>Producto: Tortas</t>
  </si>
  <si>
    <t>Alquiler vivienda (*)</t>
  </si>
  <si>
    <t>Ingresos Brutos</t>
  </si>
  <si>
    <t>Unidades producidas por mes</t>
  </si>
  <si>
    <t>Costos variables Torta dulce de leche:</t>
  </si>
  <si>
    <t>Harina</t>
  </si>
  <si>
    <t>Huevos</t>
  </si>
  <si>
    <t>Leche</t>
  </si>
  <si>
    <t>Dulce de leche</t>
  </si>
  <si>
    <t>Mano de obra (**)</t>
  </si>
  <si>
    <t>Packaging</t>
  </si>
  <si>
    <t>Precio</t>
  </si>
  <si>
    <t>Cant comprada</t>
  </si>
  <si>
    <t>Cant utilizada</t>
  </si>
  <si>
    <t>500 gr</t>
  </si>
  <si>
    <t>250 gr</t>
  </si>
  <si>
    <t>1 litro</t>
  </si>
  <si>
    <t>100 ml</t>
  </si>
  <si>
    <t>(*) El alquiler se imputa en un 33% dado que cocinamos en el hogar</t>
  </si>
  <si>
    <t>Costos variables Lemon Pie:</t>
  </si>
  <si>
    <t>Calculo del punto de equilibrio (multiproducto):</t>
  </si>
  <si>
    <t>Unidades vendidas por mes</t>
  </si>
  <si>
    <t>% sobre total de ventas</t>
  </si>
  <si>
    <t>Cantidad de lemon Pie</t>
  </si>
  <si>
    <t>Cantidad tortas dulce de leche</t>
  </si>
  <si>
    <t>Ingresos por ventas Prod 1</t>
  </si>
  <si>
    <t>Ingresos por ventas Prod 2</t>
  </si>
  <si>
    <t>Costos variables Prod 1</t>
  </si>
  <si>
    <t>Costos variables Prod 2</t>
  </si>
  <si>
    <t>Limón</t>
  </si>
  <si>
    <t>Azucar</t>
  </si>
  <si>
    <t>100 gr</t>
  </si>
  <si>
    <t>Manteca</t>
  </si>
  <si>
    <t>200 gr</t>
  </si>
  <si>
    <t>Punto de equilibrio = CFT / (CMProd 1* %Ventas Prod 1) + (CMProd 2* %Ventas Prod 2)</t>
  </si>
  <si>
    <t>Total costos fijos (CFT)</t>
  </si>
  <si>
    <t>(***)</t>
  </si>
  <si>
    <t>Corresponde a la suma de la contribución marginal de ambos productos</t>
  </si>
  <si>
    <t>Corresponde a la suma de la contribución marginal de ambos productos pero en negativo porque vendemos una unidad por debajo del PE</t>
  </si>
  <si>
    <t>(****)</t>
  </si>
  <si>
    <t>Servicio: Servicio de uñas</t>
  </si>
  <si>
    <t>Servicios brindados por mes</t>
  </si>
  <si>
    <t>Cant. Servicios</t>
  </si>
  <si>
    <t>Esmalte</t>
  </si>
  <si>
    <t>Quitaesmalte</t>
  </si>
  <si>
    <t>Lima</t>
  </si>
  <si>
    <t>Algodón</t>
  </si>
  <si>
    <t>(*) El alquiler se imputa en un 100% dado que se trata de un local comercial</t>
  </si>
  <si>
    <t>Alquiler local (*)</t>
  </si>
  <si>
    <t>(**) Valor hora $5.000. En 1 horas se realiza un servicio de uñas</t>
  </si>
  <si>
    <t>(**) Valor hora $8.000. En 2 horas se elaboran 2 tortas</t>
  </si>
  <si>
    <t>Cantidad de tortas a vender por mes para cubrir costos fijos y variables</t>
  </si>
  <si>
    <t>Corresponde a una contribución marginal</t>
  </si>
  <si>
    <t>Corresponde a una contribución marginal pero en negativo</t>
  </si>
  <si>
    <t>Debe vender 50 servicios de uñas por mes para estar en cero y pagar costos fijos y 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</si>
</sst>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#,##0_ ;[Red]\-#,##0\ "/>
    <numFmt numFmtId="166" formatCode="&quot;$&quot;#,##0_);[Red]\(&quot;$&quot;#,##0\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206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23467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164" fontId="0" fillId="0" borderId="0" xfId="1" applyNumberFormat="1" applyFont="1"/>
    <xf numFmtId="0" fontId="3" fillId="0" borderId="0" xfId="0" applyFont="1"/>
    <xf numFmtId="164" fontId="0" fillId="0" borderId="0" xfId="1" applyNumberFormat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164" fontId="2" fillId="2" borderId="2" xfId="1" applyNumberFormat="1" applyFont="1" applyFill="1" applyBorder="1" applyAlignment="1">
      <alignment horizontal="center"/>
    </xf>
    <xf numFmtId="164" fontId="2" fillId="2" borderId="3" xfId="1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0" fontId="0" fillId="3" borderId="1" xfId="0" applyFill="1" applyBorder="1"/>
    <xf numFmtId="164" fontId="0" fillId="3" borderId="2" xfId="1" applyNumberFormat="1" applyFont="1" applyFill="1" applyBorder="1"/>
    <xf numFmtId="164" fontId="0" fillId="3" borderId="3" xfId="0" applyNumberFormat="1" applyFill="1" applyBorder="1"/>
    <xf numFmtId="9" fontId="0" fillId="0" borderId="0" xfId="0" applyNumberFormat="1"/>
    <xf numFmtId="0" fontId="0" fillId="0" borderId="0" xfId="0" applyAlignment="1">
      <alignment horizontal="center" wrapText="1"/>
    </xf>
    <xf numFmtId="165" fontId="0" fillId="0" borderId="0" xfId="0" applyNumberFormat="1"/>
    <xf numFmtId="43" fontId="0" fillId="0" borderId="0" xfId="0" applyNumberFormat="1"/>
    <xf numFmtId="43" fontId="0" fillId="0" borderId="0" xfId="1" applyFont="1"/>
    <xf numFmtId="166" fontId="4" fillId="4" borderId="4" xfId="0" applyNumberFormat="1" applyFont="1" applyFill="1" applyBorder="1"/>
    <xf numFmtId="166" fontId="4" fillId="4" borderId="5" xfId="0" applyNumberFormat="1" applyFont="1" applyFill="1" applyBorder="1"/>
    <xf numFmtId="166" fontId="4" fillId="4" borderId="6" xfId="0" applyNumberFormat="1" applyFont="1" applyFill="1" applyBorder="1"/>
    <xf numFmtId="0" fontId="5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166" fontId="4" fillId="4" borderId="1" xfId="0" applyNumberFormat="1" applyFont="1" applyFill="1" applyBorder="1"/>
    <xf numFmtId="166" fontId="4" fillId="4" borderId="3" xfId="0" applyNumberFormat="1" applyFont="1" applyFill="1" applyBorder="1"/>
    <xf numFmtId="0" fontId="0" fillId="2" borderId="1" xfId="0" applyFill="1" applyBorder="1"/>
    <xf numFmtId="0" fontId="0" fillId="2" borderId="2" xfId="0" applyFill="1" applyBorder="1"/>
    <xf numFmtId="166" fontId="4" fillId="4" borderId="2" xfId="0" applyNumberFormat="1" applyFont="1" applyFill="1" applyBorder="1"/>
    <xf numFmtId="164" fontId="0" fillId="2" borderId="3" xfId="1" applyNumberFormat="1" applyFont="1" applyFill="1" applyBorder="1"/>
    <xf numFmtId="164" fontId="0" fillId="0" borderId="0" xfId="3" applyNumberFormat="1" applyFont="1"/>
    <xf numFmtId="164" fontId="2" fillId="2" borderId="2" xfId="3" applyNumberFormat="1" applyFont="1" applyFill="1" applyBorder="1" applyAlignment="1">
      <alignment horizontal="center"/>
    </xf>
    <xf numFmtId="164" fontId="2" fillId="2" borderId="2" xfId="3" applyNumberFormat="1" applyFont="1" applyFill="1" applyBorder="1" applyAlignment="1">
      <alignment horizontal="center" wrapText="1"/>
    </xf>
    <xf numFmtId="9" fontId="0" fillId="0" borderId="0" xfId="2" applyFont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164" fontId="2" fillId="2" borderId="3" xfId="3" applyNumberFormat="1" applyFont="1" applyFill="1" applyBorder="1" applyAlignment="1">
      <alignment horizontal="center"/>
    </xf>
    <xf numFmtId="164" fontId="0" fillId="0" borderId="0" xfId="1" applyNumberFormat="1" applyFont="1" applyAlignment="1">
      <alignment horizontal="left"/>
    </xf>
    <xf numFmtId="164" fontId="2" fillId="3" borderId="3" xfId="1" applyNumberFormat="1" applyFont="1" applyFill="1" applyBorder="1"/>
    <xf numFmtId="164" fontId="2" fillId="3" borderId="2" xfId="1" applyNumberFormat="1" applyFont="1" applyFill="1" applyBorder="1" applyAlignment="1">
      <alignment horizontal="right"/>
    </xf>
    <xf numFmtId="0" fontId="2" fillId="3" borderId="1" xfId="0" applyFont="1" applyFill="1" applyBorder="1"/>
    <xf numFmtId="164" fontId="2" fillId="3" borderId="2" xfId="1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164" fontId="0" fillId="0" borderId="0" xfId="1" applyNumberFormat="1" applyFont="1" applyAlignment="1">
      <alignment horizontal="left" wrapText="1"/>
    </xf>
  </cellXfs>
  <cellStyles count="4">
    <cellStyle name="Millares" xfId="1" builtinId="3"/>
    <cellStyle name="Millares 2" xfId="3" xr:uid="{C7F0B59F-E897-4F64-84F1-44BCE48F9673}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9</xdr:col>
      <xdr:colOff>56381</xdr:colOff>
      <xdr:row>15</xdr:row>
      <xdr:rowOff>103334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3AF25E-07A3-4E96-9774-365386D13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52381" cy="306666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8</xdr:col>
      <xdr:colOff>494571</xdr:colOff>
      <xdr:row>26</xdr:row>
      <xdr:rowOff>104524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2D6963-2D5C-4739-8D13-4ADA668B6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048000"/>
          <a:ext cx="5828571" cy="20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561649</xdr:colOff>
      <xdr:row>2</xdr:row>
      <xdr:rowOff>158751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C8316DB-443D-47DC-B48E-FCB4E2037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1649" cy="5503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10583</xdr:rowOff>
    </xdr:from>
    <xdr:to>
      <xdr:col>0</xdr:col>
      <xdr:colOff>635733</xdr:colOff>
      <xdr:row>2</xdr:row>
      <xdr:rowOff>169334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06A9D76-3E39-4382-89C0-242000004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10583"/>
          <a:ext cx="561649" cy="55033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74084</xdr:colOff>
      <xdr:row>0</xdr:row>
      <xdr:rowOff>10583</xdr:rowOff>
    </xdr:from>
    <xdr:to>
      <xdr:col>0</xdr:col>
      <xdr:colOff>635733</xdr:colOff>
      <xdr:row>2</xdr:row>
      <xdr:rowOff>169334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CFED22-383C-4AB5-88E2-9C227C585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10583"/>
          <a:ext cx="561649" cy="54927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561649</xdr:colOff>
      <xdr:row>2</xdr:row>
      <xdr:rowOff>150284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BC4FD6-64CD-49D8-9C01-A0516B835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1649" cy="550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7D8AD-48A5-40C4-9438-8255108E81EE}">
  <dimension ref="K1:O17"/>
  <sheetViews>
    <sheetView zoomScale="90" zoomScaleNormal="90" workbookViewId="0">
      <selection activeCell="J18" sqref="J18"/>
    </sheetView>
  </sheetViews>
  <sheetFormatPr baseColWidth="10" defaultRowHeight="15" x14ac:dyDescent="0.25"/>
  <sheetData>
    <row r="1" spans="11:15" x14ac:dyDescent="0.25">
      <c r="K1" s="3" t="s">
        <v>31</v>
      </c>
    </row>
    <row r="2" spans="11:15" ht="15.75" thickBot="1" x14ac:dyDescent="0.3"/>
    <row r="3" spans="11:15" ht="15.75" thickBot="1" x14ac:dyDescent="0.3">
      <c r="K3" s="19" t="s">
        <v>17</v>
      </c>
      <c r="L3" s="18"/>
      <c r="M3" s="18"/>
      <c r="N3" s="18"/>
      <c r="O3" s="20"/>
    </row>
    <row r="4" spans="11:15" ht="15.75" thickBot="1" x14ac:dyDescent="0.3"/>
    <row r="5" spans="11:15" ht="15.75" thickBot="1" x14ac:dyDescent="0.3">
      <c r="K5" s="19" t="s">
        <v>18</v>
      </c>
      <c r="L5" s="18"/>
      <c r="M5" s="18"/>
      <c r="N5" s="18"/>
      <c r="O5" s="20"/>
    </row>
    <row r="6" spans="11:15" ht="15.75" thickBot="1" x14ac:dyDescent="0.3"/>
    <row r="7" spans="11:15" ht="15.75" thickBot="1" x14ac:dyDescent="0.3">
      <c r="K7" s="19" t="s">
        <v>30</v>
      </c>
      <c r="L7" s="18"/>
      <c r="M7" s="18"/>
      <c r="N7" s="18"/>
      <c r="O7" s="20"/>
    </row>
    <row r="8" spans="11:15" ht="15.75" thickBot="1" x14ac:dyDescent="0.3"/>
    <row r="9" spans="11:15" ht="15.75" thickBot="1" x14ac:dyDescent="0.3">
      <c r="K9" s="19" t="s">
        <v>37</v>
      </c>
      <c r="L9" s="18"/>
      <c r="M9" s="18"/>
      <c r="N9" s="18"/>
      <c r="O9" s="20"/>
    </row>
    <row r="11" spans="11:15" x14ac:dyDescent="0.25">
      <c r="K11" t="s">
        <v>32</v>
      </c>
    </row>
    <row r="12" spans="11:15" ht="15.75" thickBot="1" x14ac:dyDescent="0.3"/>
    <row r="13" spans="11:15" ht="15.75" thickBot="1" x14ac:dyDescent="0.3">
      <c r="K13" s="19" t="s">
        <v>33</v>
      </c>
      <c r="L13" s="18"/>
      <c r="M13" s="18"/>
      <c r="N13" s="18"/>
      <c r="O13" s="20"/>
    </row>
    <row r="15" spans="11:15" x14ac:dyDescent="0.25">
      <c r="K15" t="s">
        <v>34</v>
      </c>
    </row>
    <row r="16" spans="11:15" x14ac:dyDescent="0.25">
      <c r="K16" t="s">
        <v>35</v>
      </c>
    </row>
    <row r="17" spans="11:11" x14ac:dyDescent="0.25">
      <c r="K17" t="s">
        <v>36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CAE6F-4313-4DE5-AB00-D75F6761B064}">
  <dimension ref="A1:R41"/>
  <sheetViews>
    <sheetView topLeftCell="A26" zoomScale="80" zoomScaleNormal="80" workbookViewId="0">
      <selection activeCell="J35" sqref="J35"/>
    </sheetView>
  </sheetViews>
  <sheetFormatPr baseColWidth="10" defaultRowHeight="15" x14ac:dyDescent="0.25"/>
  <cols>
    <col min="2" max="2" width="30.85546875" customWidth="1"/>
    <col min="3" max="3" width="11.42578125" style="2"/>
    <col min="4" max="4" width="13.42578125" style="2" customWidth="1"/>
    <col min="6" max="6" width="18.5703125" customWidth="1"/>
    <col min="7" max="7" width="11.42578125" style="2"/>
    <col min="10" max="10" width="20.85546875" customWidth="1"/>
    <col min="17" max="17" width="12.140625" bestFit="1" customWidth="1"/>
  </cols>
  <sheetData>
    <row r="1" spans="1:18" x14ac:dyDescent="0.25">
      <c r="B1" s="1" t="s">
        <v>109</v>
      </c>
    </row>
    <row r="2" spans="1:18" ht="15.75" thickBot="1" x14ac:dyDescent="0.3">
      <c r="A2" s="1"/>
      <c r="B2" s="3" t="s">
        <v>27</v>
      </c>
      <c r="F2" s="3" t="s">
        <v>14</v>
      </c>
    </row>
    <row r="3" spans="1:18" ht="30.75" thickBot="1" x14ac:dyDescent="0.3">
      <c r="B3" s="5" t="s">
        <v>10</v>
      </c>
      <c r="C3" s="6" t="s">
        <v>11</v>
      </c>
      <c r="D3" s="7" t="s">
        <v>12</v>
      </c>
      <c r="F3" s="5" t="s">
        <v>10</v>
      </c>
      <c r="G3" s="32" t="s">
        <v>80</v>
      </c>
      <c r="H3" s="33" t="s">
        <v>111</v>
      </c>
      <c r="I3" s="37" t="s">
        <v>12</v>
      </c>
    </row>
    <row r="4" spans="1:18" x14ac:dyDescent="0.25">
      <c r="B4" t="s">
        <v>0</v>
      </c>
      <c r="C4" s="31">
        <v>7500</v>
      </c>
      <c r="D4" s="31">
        <f>+C4</f>
        <v>7500</v>
      </c>
      <c r="F4" t="s">
        <v>112</v>
      </c>
      <c r="G4" s="2">
        <v>5000</v>
      </c>
      <c r="H4" s="2">
        <v>20</v>
      </c>
      <c r="I4" s="2">
        <f>+G4/H4</f>
        <v>250</v>
      </c>
      <c r="J4" s="38"/>
    </row>
    <row r="5" spans="1:18" x14ac:dyDescent="0.25">
      <c r="B5" t="s">
        <v>117</v>
      </c>
      <c r="C5" s="31">
        <v>150000</v>
      </c>
      <c r="D5" s="31">
        <f>+C5</f>
        <v>150000</v>
      </c>
      <c r="F5" t="s">
        <v>113</v>
      </c>
      <c r="G5" s="2">
        <v>2000</v>
      </c>
      <c r="H5" s="2">
        <v>20</v>
      </c>
      <c r="I5" s="2">
        <f>+G5/H5</f>
        <v>100</v>
      </c>
      <c r="J5" s="2"/>
    </row>
    <row r="6" spans="1:18" x14ac:dyDescent="0.25">
      <c r="B6" t="s">
        <v>1</v>
      </c>
      <c r="C6" s="31">
        <v>40000</v>
      </c>
      <c r="D6" s="31">
        <f t="shared" ref="D6:D18" si="0">+C6</f>
        <v>40000</v>
      </c>
      <c r="F6" t="s">
        <v>114</v>
      </c>
      <c r="G6" s="2">
        <v>500</v>
      </c>
      <c r="H6" s="2">
        <v>20</v>
      </c>
      <c r="I6" s="2">
        <f>+G6/H6</f>
        <v>25</v>
      </c>
      <c r="J6" s="2"/>
      <c r="K6" s="17"/>
      <c r="L6" s="17"/>
      <c r="M6" s="17"/>
      <c r="O6" s="16"/>
      <c r="P6" s="16"/>
      <c r="R6" s="9"/>
    </row>
    <row r="7" spans="1:18" x14ac:dyDescent="0.25">
      <c r="B7" t="s">
        <v>2</v>
      </c>
      <c r="C7" s="31">
        <v>15000</v>
      </c>
      <c r="D7" s="31">
        <f t="shared" si="0"/>
        <v>15000</v>
      </c>
      <c r="E7" s="13"/>
      <c r="F7" t="s">
        <v>115</v>
      </c>
      <c r="G7" s="2">
        <v>3000</v>
      </c>
      <c r="H7" s="2">
        <v>40</v>
      </c>
      <c r="I7" s="2">
        <f t="shared" ref="I7:I8" si="1">+G7/H7</f>
        <v>75</v>
      </c>
      <c r="J7" s="2"/>
      <c r="R7" s="9"/>
    </row>
    <row r="8" spans="1:18" ht="15.75" thickBot="1" x14ac:dyDescent="0.3">
      <c r="B8" t="s">
        <v>3</v>
      </c>
      <c r="C8" s="31">
        <v>12000</v>
      </c>
      <c r="D8" s="31">
        <f t="shared" si="0"/>
        <v>12000</v>
      </c>
      <c r="E8" s="9"/>
      <c r="F8" t="s">
        <v>78</v>
      </c>
      <c r="G8" s="2">
        <v>4000</v>
      </c>
      <c r="H8" s="2">
        <v>1</v>
      </c>
      <c r="I8" s="2">
        <f t="shared" si="1"/>
        <v>4000</v>
      </c>
      <c r="J8" s="2"/>
      <c r="R8" s="9"/>
    </row>
    <row r="9" spans="1:18" ht="15.75" thickBot="1" x14ac:dyDescent="0.3">
      <c r="B9" t="s">
        <v>4</v>
      </c>
      <c r="C9" s="31">
        <v>8000</v>
      </c>
      <c r="D9" s="31">
        <f t="shared" si="0"/>
        <v>8000</v>
      </c>
      <c r="E9" s="9"/>
      <c r="F9" s="10" t="s">
        <v>16</v>
      </c>
      <c r="G9" s="11"/>
      <c r="H9" s="11"/>
      <c r="I9" s="39">
        <f>SUM(I4:I8)</f>
        <v>4450</v>
      </c>
      <c r="J9" s="2"/>
      <c r="R9" s="9"/>
    </row>
    <row r="10" spans="1:18" ht="15.75" thickBot="1" x14ac:dyDescent="0.3">
      <c r="B10" t="s">
        <v>5</v>
      </c>
      <c r="C10" s="31">
        <v>15000</v>
      </c>
      <c r="D10" s="31">
        <f t="shared" si="0"/>
        <v>15000</v>
      </c>
      <c r="G10"/>
      <c r="R10" s="9"/>
    </row>
    <row r="11" spans="1:18" ht="15.75" thickBot="1" x14ac:dyDescent="0.3">
      <c r="B11" t="s">
        <v>6</v>
      </c>
      <c r="C11" s="31">
        <v>26600</v>
      </c>
      <c r="D11" s="31">
        <f t="shared" si="0"/>
        <v>26600</v>
      </c>
      <c r="F11" s="19" t="s">
        <v>17</v>
      </c>
      <c r="G11" s="18"/>
      <c r="H11" s="18"/>
      <c r="I11" s="18"/>
      <c r="J11" s="20"/>
      <c r="R11" s="9"/>
    </row>
    <row r="12" spans="1:18" x14ac:dyDescent="0.25">
      <c r="B12" t="s">
        <v>7</v>
      </c>
      <c r="C12" s="31">
        <v>0</v>
      </c>
      <c r="D12" s="31">
        <f t="shared" si="0"/>
        <v>0</v>
      </c>
      <c r="F12" s="8" t="s">
        <v>28</v>
      </c>
      <c r="H12" s="2">
        <f>+I9+D23</f>
        <v>7876.25</v>
      </c>
      <c r="R12" s="9"/>
    </row>
    <row r="13" spans="1:18" ht="15.75" thickBot="1" x14ac:dyDescent="0.3">
      <c r="B13" t="s">
        <v>71</v>
      </c>
      <c r="C13" s="31">
        <v>0</v>
      </c>
      <c r="D13" s="31">
        <f t="shared" si="0"/>
        <v>0</v>
      </c>
      <c r="L13" s="2"/>
    </row>
    <row r="14" spans="1:18" ht="15.75" thickBot="1" x14ac:dyDescent="0.3">
      <c r="B14" t="s">
        <v>8</v>
      </c>
      <c r="C14" s="31">
        <v>0</v>
      </c>
      <c r="D14" s="31">
        <f t="shared" si="0"/>
        <v>0</v>
      </c>
      <c r="F14" s="19" t="s">
        <v>18</v>
      </c>
      <c r="G14" s="18"/>
      <c r="H14" s="18"/>
      <c r="I14" s="18"/>
      <c r="J14" s="20"/>
      <c r="L14" s="9"/>
    </row>
    <row r="15" spans="1:18" ht="15.75" thickBot="1" x14ac:dyDescent="0.3">
      <c r="B15" t="s">
        <v>9</v>
      </c>
      <c r="C15" s="31">
        <v>0</v>
      </c>
      <c r="D15" s="31">
        <f t="shared" si="0"/>
        <v>0</v>
      </c>
      <c r="L15" s="9"/>
    </row>
    <row r="16" spans="1:18" ht="15.75" thickBot="1" x14ac:dyDescent="0.3">
      <c r="B16" t="s">
        <v>26</v>
      </c>
      <c r="C16" s="31">
        <v>0</v>
      </c>
      <c r="D16" s="31">
        <f t="shared" si="0"/>
        <v>0</v>
      </c>
      <c r="F16" s="10" t="s">
        <v>19</v>
      </c>
      <c r="G16" s="11"/>
      <c r="H16" s="12">
        <v>10000</v>
      </c>
    </row>
    <row r="17" spans="1:12" ht="15.75" thickBot="1" x14ac:dyDescent="0.3">
      <c r="B17" t="s">
        <v>25</v>
      </c>
      <c r="C17" s="31">
        <v>0</v>
      </c>
      <c r="D17" s="31">
        <f t="shared" si="0"/>
        <v>0</v>
      </c>
      <c r="F17" s="10" t="s">
        <v>20</v>
      </c>
      <c r="G17" s="11"/>
      <c r="H17" s="12">
        <f>+H16-H12</f>
        <v>2123.75</v>
      </c>
    </row>
    <row r="18" spans="1:12" ht="30" x14ac:dyDescent="0.25">
      <c r="B18" s="36" t="s">
        <v>24</v>
      </c>
      <c r="C18" s="31">
        <v>0</v>
      </c>
      <c r="D18" s="31">
        <f t="shared" si="0"/>
        <v>0</v>
      </c>
    </row>
    <row r="19" spans="1:12" ht="15.75" thickBot="1" x14ac:dyDescent="0.3">
      <c r="F19" s="3" t="s">
        <v>29</v>
      </c>
    </row>
    <row r="20" spans="1:12" ht="15.75" thickBot="1" x14ac:dyDescent="0.3">
      <c r="F20" s="19" t="s">
        <v>30</v>
      </c>
      <c r="G20" s="18"/>
      <c r="H20" s="18"/>
      <c r="I20" s="18"/>
      <c r="J20" s="20"/>
    </row>
    <row r="21" spans="1:12" ht="15.75" thickBot="1" x14ac:dyDescent="0.3">
      <c r="B21" s="10"/>
      <c r="C21" s="40" t="s">
        <v>13</v>
      </c>
      <c r="D21" s="39">
        <f>SUM(D4:D19)</f>
        <v>274100</v>
      </c>
      <c r="F21" t="s">
        <v>21</v>
      </c>
      <c r="H21" s="9">
        <f>+H16-I9</f>
        <v>5550</v>
      </c>
    </row>
    <row r="22" spans="1:12" ht="15.75" thickBot="1" x14ac:dyDescent="0.3">
      <c r="C22" s="4" t="s">
        <v>110</v>
      </c>
      <c r="D22" s="2">
        <v>80</v>
      </c>
      <c r="L22" s="14"/>
    </row>
    <row r="23" spans="1:12" ht="15.75" thickBot="1" x14ac:dyDescent="0.3">
      <c r="B23" s="10"/>
      <c r="C23" s="40" t="s">
        <v>15</v>
      </c>
      <c r="D23" s="39">
        <f>+D21/D22</f>
        <v>3426.25</v>
      </c>
      <c r="F23" s="19" t="s">
        <v>37</v>
      </c>
      <c r="G23" s="18"/>
      <c r="H23" s="18"/>
      <c r="I23" s="18"/>
      <c r="J23" s="20"/>
      <c r="L23" s="14"/>
    </row>
    <row r="24" spans="1:12" x14ac:dyDescent="0.25">
      <c r="C24"/>
      <c r="D24"/>
      <c r="F24" t="s">
        <v>23</v>
      </c>
      <c r="H24" s="16">
        <f>+D21/H21</f>
        <v>49.387387387387385</v>
      </c>
      <c r="I24" t="s">
        <v>123</v>
      </c>
    </row>
    <row r="25" spans="1:12" x14ac:dyDescent="0.25">
      <c r="A25" t="s">
        <v>116</v>
      </c>
      <c r="C25"/>
      <c r="D25"/>
    </row>
    <row r="26" spans="1:12" ht="15.75" customHeight="1" x14ac:dyDescent="0.25">
      <c r="A26" t="s">
        <v>118</v>
      </c>
      <c r="F26" s="3" t="s">
        <v>55</v>
      </c>
    </row>
    <row r="27" spans="1:12" ht="15.75" thickBot="1" x14ac:dyDescent="0.3">
      <c r="F27" s="3"/>
    </row>
    <row r="28" spans="1:12" ht="30.75" thickBot="1" x14ac:dyDescent="0.3">
      <c r="C28"/>
      <c r="D28"/>
      <c r="H28" s="22" t="s">
        <v>40</v>
      </c>
      <c r="I28" s="23"/>
      <c r="J28" s="24"/>
    </row>
    <row r="29" spans="1:12" x14ac:dyDescent="0.25">
      <c r="C29"/>
      <c r="D29"/>
      <c r="H29" s="21" t="s">
        <v>41</v>
      </c>
      <c r="I29" s="21" t="s">
        <v>42</v>
      </c>
      <c r="J29" s="21" t="s">
        <v>43</v>
      </c>
    </row>
    <row r="30" spans="1:12" x14ac:dyDescent="0.25">
      <c r="C30"/>
      <c r="D30"/>
      <c r="H30" s="16">
        <f>+H24</f>
        <v>49.387387387387385</v>
      </c>
      <c r="I30" s="16">
        <f>+H24+1</f>
        <v>50.387387387387385</v>
      </c>
      <c r="J30" s="16">
        <f>+H24-1</f>
        <v>48.387387387387385</v>
      </c>
      <c r="K30" t="s">
        <v>46</v>
      </c>
    </row>
    <row r="31" spans="1:12" x14ac:dyDescent="0.25">
      <c r="C31"/>
      <c r="D31"/>
      <c r="F31" t="s">
        <v>45</v>
      </c>
      <c r="H31" s="9">
        <f>+H24*H16</f>
        <v>493873.87387387385</v>
      </c>
      <c r="I31" s="9">
        <f>+I30*H16</f>
        <v>503873.87387387385</v>
      </c>
      <c r="J31" s="9">
        <f>+H16*J30</f>
        <v>483873.87387387385</v>
      </c>
      <c r="K31" t="s">
        <v>47</v>
      </c>
      <c r="L31" t="s">
        <v>52</v>
      </c>
    </row>
    <row r="32" spans="1:12" x14ac:dyDescent="0.25">
      <c r="C32"/>
      <c r="D32"/>
      <c r="F32" t="s">
        <v>22</v>
      </c>
      <c r="H32" s="9">
        <f>+H24*I9</f>
        <v>219773.87387387388</v>
      </c>
      <c r="I32" s="9">
        <f>+I30*I9</f>
        <v>224223.87387387388</v>
      </c>
      <c r="J32" s="9">
        <f>I9*J30</f>
        <v>215323.87387387388</v>
      </c>
      <c r="K32" t="s">
        <v>48</v>
      </c>
      <c r="L32" t="s">
        <v>53</v>
      </c>
    </row>
    <row r="33" spans="3:12" x14ac:dyDescent="0.25">
      <c r="C33"/>
      <c r="D33"/>
      <c r="F33" t="s">
        <v>49</v>
      </c>
      <c r="H33" s="9">
        <f>+H31-H32</f>
        <v>274100</v>
      </c>
      <c r="I33" s="9">
        <f>+I31-I32</f>
        <v>279650</v>
      </c>
      <c r="J33" s="9">
        <f>+J31-J32</f>
        <v>268550</v>
      </c>
      <c r="L33" t="s">
        <v>54</v>
      </c>
    </row>
    <row r="34" spans="3:12" x14ac:dyDescent="0.25">
      <c r="C34"/>
      <c r="D34"/>
      <c r="F34" t="s">
        <v>50</v>
      </c>
      <c r="H34" s="9">
        <f>+D21</f>
        <v>274100</v>
      </c>
      <c r="I34" s="9">
        <f>+D21</f>
        <v>274100</v>
      </c>
      <c r="J34" s="9">
        <f>+D21</f>
        <v>274100</v>
      </c>
    </row>
    <row r="35" spans="3:12" x14ac:dyDescent="0.25">
      <c r="C35"/>
      <c r="D35"/>
      <c r="F35" t="s">
        <v>51</v>
      </c>
      <c r="H35" s="9">
        <f>+H33-H34</f>
        <v>0</v>
      </c>
      <c r="I35" s="9">
        <f>+I33-I34</f>
        <v>5550</v>
      </c>
      <c r="J35" s="15">
        <f>+J33-J34</f>
        <v>-5550</v>
      </c>
    </row>
    <row r="36" spans="3:12" x14ac:dyDescent="0.25">
      <c r="C36"/>
      <c r="D36"/>
      <c r="I36" s="35" t="s">
        <v>105</v>
      </c>
      <c r="J36" s="35" t="s">
        <v>108</v>
      </c>
    </row>
    <row r="37" spans="3:12" x14ac:dyDescent="0.25">
      <c r="C37"/>
      <c r="D37"/>
      <c r="F37" s="21" t="s">
        <v>41</v>
      </c>
      <c r="G37" s="2" t="s">
        <v>44</v>
      </c>
    </row>
    <row r="38" spans="3:12" x14ac:dyDescent="0.25">
      <c r="C38"/>
      <c r="D38"/>
      <c r="F38" s="21" t="s">
        <v>42</v>
      </c>
      <c r="G38" t="s">
        <v>39</v>
      </c>
    </row>
    <row r="39" spans="3:12" x14ac:dyDescent="0.25">
      <c r="F39" s="21" t="s">
        <v>43</v>
      </c>
      <c r="G39" t="s">
        <v>38</v>
      </c>
    </row>
    <row r="40" spans="3:12" x14ac:dyDescent="0.25">
      <c r="F40" s="35" t="s">
        <v>105</v>
      </c>
      <c r="G40" s="2" t="s">
        <v>121</v>
      </c>
    </row>
    <row r="41" spans="3:12" x14ac:dyDescent="0.25">
      <c r="F41" s="35" t="s">
        <v>108</v>
      </c>
      <c r="G41" s="2" t="s">
        <v>122</v>
      </c>
    </row>
  </sheetData>
  <protectedRanges>
    <protectedRange sqref="B4:C4 F4 B7:B8 B9:C19 B6:C6 C5" name="Rango1"/>
    <protectedRange sqref="C7:C8" name="Rango1_1"/>
    <protectedRange sqref="B5" name="Rango1_2"/>
  </protectedRange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3A1BA-AFD5-4ADB-8DDE-780CFC35BA45}">
  <dimension ref="A1:R49"/>
  <sheetViews>
    <sheetView topLeftCell="B22" zoomScale="80" zoomScaleNormal="80" workbookViewId="0">
      <selection activeCell="J42" sqref="J42"/>
    </sheetView>
  </sheetViews>
  <sheetFormatPr baseColWidth="10" defaultRowHeight="15" x14ac:dyDescent="0.25"/>
  <cols>
    <col min="2" max="2" width="25.140625" bestFit="1" customWidth="1"/>
    <col min="3" max="3" width="11.42578125" style="2"/>
    <col min="4" max="4" width="13.42578125" style="2" customWidth="1"/>
    <col min="6" max="6" width="18.28515625" customWidth="1"/>
    <col min="7" max="7" width="14.42578125" style="2" customWidth="1"/>
    <col min="8" max="8" width="12.7109375" customWidth="1"/>
    <col min="9" max="9" width="13" customWidth="1"/>
    <col min="10" max="10" width="20.85546875" customWidth="1"/>
    <col min="11" max="11" width="12.5703125" customWidth="1"/>
    <col min="12" max="12" width="20.42578125" customWidth="1"/>
    <col min="17" max="17" width="12.140625" bestFit="1" customWidth="1"/>
  </cols>
  <sheetData>
    <row r="1" spans="1:18" x14ac:dyDescent="0.25">
      <c r="B1" s="1" t="s">
        <v>69</v>
      </c>
    </row>
    <row r="2" spans="1:18" ht="15.75" thickBot="1" x14ac:dyDescent="0.3">
      <c r="A2" s="1"/>
      <c r="B2" s="3" t="s">
        <v>27</v>
      </c>
      <c r="F2" s="3" t="s">
        <v>73</v>
      </c>
      <c r="L2" s="3" t="s">
        <v>88</v>
      </c>
      <c r="M2" s="2"/>
    </row>
    <row r="3" spans="1:18" ht="30.75" thickBot="1" x14ac:dyDescent="0.3">
      <c r="B3" s="5" t="s">
        <v>10</v>
      </c>
      <c r="C3" s="6" t="s">
        <v>11</v>
      </c>
      <c r="D3" s="7" t="s">
        <v>12</v>
      </c>
      <c r="F3" s="5" t="s">
        <v>10</v>
      </c>
      <c r="G3" s="32" t="s">
        <v>80</v>
      </c>
      <c r="H3" s="33" t="s">
        <v>81</v>
      </c>
      <c r="I3" s="33" t="s">
        <v>82</v>
      </c>
      <c r="J3" s="7" t="s">
        <v>12</v>
      </c>
      <c r="L3" s="5" t="s">
        <v>10</v>
      </c>
      <c r="M3" s="32" t="s">
        <v>80</v>
      </c>
      <c r="N3" s="33" t="s">
        <v>81</v>
      </c>
      <c r="O3" s="33" t="s">
        <v>82</v>
      </c>
      <c r="P3" s="7" t="s">
        <v>12</v>
      </c>
    </row>
    <row r="4" spans="1:18" x14ac:dyDescent="0.25">
      <c r="B4" t="s">
        <v>0</v>
      </c>
      <c r="C4" s="31">
        <v>7500</v>
      </c>
      <c r="D4" s="31">
        <v>7500</v>
      </c>
      <c r="F4" t="s">
        <v>74</v>
      </c>
      <c r="G4" s="31">
        <v>2000</v>
      </c>
      <c r="H4" t="s">
        <v>83</v>
      </c>
      <c r="I4" s="31" t="s">
        <v>84</v>
      </c>
      <c r="J4" s="2">
        <v>1000</v>
      </c>
      <c r="L4" t="s">
        <v>74</v>
      </c>
      <c r="M4" s="31">
        <v>2000</v>
      </c>
      <c r="N4" t="s">
        <v>83</v>
      </c>
      <c r="O4" s="31" t="s">
        <v>84</v>
      </c>
      <c r="P4" s="2">
        <v>1000</v>
      </c>
    </row>
    <row r="5" spans="1:18" x14ac:dyDescent="0.25">
      <c r="B5" t="s">
        <v>70</v>
      </c>
      <c r="C5" s="31">
        <v>200000</v>
      </c>
      <c r="D5" s="31">
        <f>+C5*0.33</f>
        <v>66000</v>
      </c>
      <c r="E5" s="13">
        <v>0.33329999999999999</v>
      </c>
      <c r="F5" t="s">
        <v>75</v>
      </c>
      <c r="G5" s="31">
        <v>4500</v>
      </c>
      <c r="H5" s="31">
        <v>30</v>
      </c>
      <c r="I5" s="31">
        <v>2</v>
      </c>
      <c r="J5" s="2">
        <f>+G5/H5*I5</f>
        <v>300</v>
      </c>
      <c r="L5" t="s">
        <v>75</v>
      </c>
      <c r="M5" s="31">
        <v>4500</v>
      </c>
      <c r="N5" s="31">
        <v>30</v>
      </c>
      <c r="O5" s="31">
        <v>6</v>
      </c>
      <c r="P5" s="2">
        <f>+M5/N5*O5</f>
        <v>900</v>
      </c>
    </row>
    <row r="6" spans="1:18" x14ac:dyDescent="0.25">
      <c r="B6" t="s">
        <v>1</v>
      </c>
      <c r="C6" s="31">
        <v>50000</v>
      </c>
      <c r="D6" s="31">
        <f>+C6*0.33</f>
        <v>16500</v>
      </c>
      <c r="E6" s="13">
        <v>0.33329999999999999</v>
      </c>
      <c r="F6" t="s">
        <v>76</v>
      </c>
      <c r="G6" s="31">
        <v>1500</v>
      </c>
      <c r="H6" s="31" t="s">
        <v>85</v>
      </c>
      <c r="I6" s="31" t="s">
        <v>86</v>
      </c>
      <c r="J6" s="2">
        <v>150</v>
      </c>
      <c r="L6" t="s">
        <v>99</v>
      </c>
      <c r="M6" s="31">
        <v>1500</v>
      </c>
      <c r="N6" t="s">
        <v>83</v>
      </c>
      <c r="O6" s="31" t="s">
        <v>100</v>
      </c>
      <c r="P6" s="2">
        <f>+M6/5</f>
        <v>300</v>
      </c>
    </row>
    <row r="7" spans="1:18" x14ac:dyDescent="0.25">
      <c r="B7" t="s">
        <v>2</v>
      </c>
      <c r="C7" s="31">
        <v>15000</v>
      </c>
      <c r="D7" s="31">
        <f t="shared" ref="D7:D10" si="0">+C7*0.33</f>
        <v>4950</v>
      </c>
      <c r="E7" s="13">
        <v>0.33329999999999999</v>
      </c>
      <c r="F7" t="s">
        <v>77</v>
      </c>
      <c r="G7" s="31">
        <v>2000</v>
      </c>
      <c r="H7" s="31" t="s">
        <v>83</v>
      </c>
      <c r="I7" s="31" t="s">
        <v>83</v>
      </c>
      <c r="J7" s="2">
        <v>2000</v>
      </c>
      <c r="L7" t="s">
        <v>101</v>
      </c>
      <c r="M7" s="31">
        <v>3000</v>
      </c>
      <c r="N7" t="s">
        <v>102</v>
      </c>
      <c r="O7" s="31" t="s">
        <v>100</v>
      </c>
      <c r="P7">
        <v>1500</v>
      </c>
    </row>
    <row r="8" spans="1:18" x14ac:dyDescent="0.25">
      <c r="B8" t="s">
        <v>3</v>
      </c>
      <c r="C8" s="31">
        <v>12000</v>
      </c>
      <c r="D8" s="31">
        <f t="shared" si="0"/>
        <v>3960</v>
      </c>
      <c r="E8" s="13">
        <v>0.33329999999999999</v>
      </c>
      <c r="F8" t="s">
        <v>78</v>
      </c>
      <c r="G8" s="31">
        <v>8000</v>
      </c>
      <c r="H8" s="31">
        <v>2</v>
      </c>
      <c r="I8" s="31">
        <v>1</v>
      </c>
      <c r="J8" s="2">
        <v>8000</v>
      </c>
      <c r="L8" t="s">
        <v>98</v>
      </c>
      <c r="M8" s="31">
        <v>2000</v>
      </c>
      <c r="N8" s="31" t="s">
        <v>83</v>
      </c>
      <c r="O8" s="31" t="s">
        <v>84</v>
      </c>
      <c r="P8" s="2">
        <v>1000</v>
      </c>
    </row>
    <row r="9" spans="1:18" x14ac:dyDescent="0.25">
      <c r="B9" t="s">
        <v>4</v>
      </c>
      <c r="C9" s="31">
        <v>8000</v>
      </c>
      <c r="D9" s="31">
        <f t="shared" si="0"/>
        <v>2640</v>
      </c>
      <c r="E9" s="13">
        <v>0.33329999999999999</v>
      </c>
      <c r="F9" t="s">
        <v>79</v>
      </c>
      <c r="G9" s="31">
        <v>500</v>
      </c>
      <c r="H9" s="31">
        <v>1</v>
      </c>
      <c r="I9" s="31"/>
      <c r="J9" s="2">
        <v>500</v>
      </c>
      <c r="L9" t="s">
        <v>78</v>
      </c>
      <c r="M9" s="31">
        <v>8000</v>
      </c>
      <c r="N9" s="31">
        <v>2</v>
      </c>
      <c r="O9" s="31">
        <v>1</v>
      </c>
      <c r="P9" s="2">
        <v>8000</v>
      </c>
      <c r="R9" s="9"/>
    </row>
    <row r="10" spans="1:18" ht="15.75" thickBot="1" x14ac:dyDescent="0.3">
      <c r="B10" t="s">
        <v>5</v>
      </c>
      <c r="C10" s="31">
        <v>15000</v>
      </c>
      <c r="D10" s="31">
        <f t="shared" si="0"/>
        <v>4950</v>
      </c>
      <c r="E10" s="13">
        <v>0.33329999999999999</v>
      </c>
      <c r="L10" t="s">
        <v>79</v>
      </c>
      <c r="M10" s="31">
        <v>500</v>
      </c>
      <c r="N10">
        <v>1</v>
      </c>
      <c r="O10" s="31"/>
      <c r="P10" s="2">
        <f>+M10*N10</f>
        <v>500</v>
      </c>
      <c r="R10" s="9"/>
    </row>
    <row r="11" spans="1:18" ht="15.75" thickBot="1" x14ac:dyDescent="0.3">
      <c r="B11" t="s">
        <v>6</v>
      </c>
      <c r="C11" s="31">
        <v>26600</v>
      </c>
      <c r="D11" s="31">
        <f>+C11</f>
        <v>26600</v>
      </c>
      <c r="F11" s="41" t="s">
        <v>16</v>
      </c>
      <c r="G11" s="42"/>
      <c r="H11" s="42"/>
      <c r="I11" s="42"/>
      <c r="J11" s="39">
        <f>SUM(J4:J10)</f>
        <v>11950</v>
      </c>
      <c r="L11" s="41" t="s">
        <v>16</v>
      </c>
      <c r="M11" s="42"/>
      <c r="N11" s="42"/>
      <c r="O11" s="42"/>
      <c r="P11" s="39">
        <f>SUM(P4:P10)</f>
        <v>13200</v>
      </c>
      <c r="R11" s="9"/>
    </row>
    <row r="12" spans="1:18" ht="15.75" thickBot="1" x14ac:dyDescent="0.3">
      <c r="B12" t="s">
        <v>7</v>
      </c>
      <c r="C12" s="31">
        <v>0</v>
      </c>
      <c r="D12" s="31">
        <v>0</v>
      </c>
      <c r="G12"/>
      <c r="R12" s="9"/>
    </row>
    <row r="13" spans="1:18" ht="15.75" thickBot="1" x14ac:dyDescent="0.3">
      <c r="B13" t="s">
        <v>71</v>
      </c>
      <c r="C13" s="31">
        <v>0</v>
      </c>
      <c r="D13" s="31">
        <v>0</v>
      </c>
      <c r="F13" s="19" t="s">
        <v>17</v>
      </c>
      <c r="G13" s="18"/>
      <c r="H13" s="18"/>
      <c r="I13" s="18"/>
      <c r="J13" s="20"/>
      <c r="L13" s="19" t="s">
        <v>17</v>
      </c>
      <c r="M13" s="18"/>
      <c r="N13" s="18"/>
      <c r="O13" s="18"/>
      <c r="P13" s="20"/>
      <c r="R13" s="9"/>
    </row>
    <row r="14" spans="1:18" x14ac:dyDescent="0.25">
      <c r="B14" t="s">
        <v>8</v>
      </c>
      <c r="C14" s="31">
        <v>0</v>
      </c>
      <c r="D14" s="31">
        <v>0</v>
      </c>
      <c r="F14" s="8" t="s">
        <v>28</v>
      </c>
      <c r="H14" s="2">
        <f>+J11+D23</f>
        <v>13613.75</v>
      </c>
      <c r="L14" s="8" t="s">
        <v>28</v>
      </c>
      <c r="M14" s="2"/>
      <c r="N14" s="2">
        <f>+D23+P11</f>
        <v>14863.75</v>
      </c>
      <c r="R14" s="9"/>
    </row>
    <row r="15" spans="1:18" ht="15.75" thickBot="1" x14ac:dyDescent="0.3">
      <c r="B15" t="s">
        <v>9</v>
      </c>
      <c r="C15" s="31">
        <v>0</v>
      </c>
      <c r="D15" s="31">
        <v>0</v>
      </c>
      <c r="M15" s="2"/>
      <c r="R15" s="9"/>
    </row>
    <row r="16" spans="1:18" ht="15.75" thickBot="1" x14ac:dyDescent="0.3">
      <c r="B16" t="s">
        <v>26</v>
      </c>
      <c r="C16" s="31">
        <v>0</v>
      </c>
      <c r="D16" s="31">
        <v>0</v>
      </c>
      <c r="F16" s="19" t="s">
        <v>18</v>
      </c>
      <c r="G16" s="18"/>
      <c r="H16" s="18"/>
      <c r="I16" s="18"/>
      <c r="J16" s="20"/>
      <c r="L16" s="19" t="s">
        <v>18</v>
      </c>
      <c r="M16" s="18"/>
      <c r="N16" s="18"/>
      <c r="O16" s="18"/>
      <c r="P16" s="20"/>
    </row>
    <row r="17" spans="1:16" ht="15.75" thickBot="1" x14ac:dyDescent="0.3">
      <c r="B17" t="s">
        <v>25</v>
      </c>
      <c r="C17" s="31">
        <v>0</v>
      </c>
      <c r="D17" s="31">
        <v>0</v>
      </c>
      <c r="M17" s="2"/>
    </row>
    <row r="18" spans="1:16" ht="15.75" thickBot="1" x14ac:dyDescent="0.3">
      <c r="B18" t="s">
        <v>24</v>
      </c>
      <c r="C18" s="31">
        <v>0</v>
      </c>
      <c r="D18" s="31">
        <v>0</v>
      </c>
      <c r="F18" s="10" t="s">
        <v>19</v>
      </c>
      <c r="G18" s="11"/>
      <c r="H18" s="12">
        <v>20000</v>
      </c>
      <c r="L18" s="10" t="s">
        <v>19</v>
      </c>
      <c r="M18" s="11"/>
      <c r="N18" s="12">
        <v>23000</v>
      </c>
    </row>
    <row r="19" spans="1:16" ht="15.75" thickBot="1" x14ac:dyDescent="0.3">
      <c r="F19" s="10" t="s">
        <v>20</v>
      </c>
      <c r="G19" s="11"/>
      <c r="H19" s="12">
        <f>+H18-H14</f>
        <v>6386.25</v>
      </c>
      <c r="L19" s="10" t="s">
        <v>20</v>
      </c>
      <c r="M19" s="11"/>
      <c r="N19" s="12">
        <f>+N18-N14</f>
        <v>8136.25</v>
      </c>
    </row>
    <row r="20" spans="1:16" ht="15.75" thickBot="1" x14ac:dyDescent="0.3"/>
    <row r="21" spans="1:16" ht="15.75" thickBot="1" x14ac:dyDescent="0.3">
      <c r="B21" s="41"/>
      <c r="C21" s="40" t="s">
        <v>104</v>
      </c>
      <c r="D21" s="39">
        <f>SUM(D4:D19)</f>
        <v>133100</v>
      </c>
      <c r="F21" s="3" t="s">
        <v>89</v>
      </c>
    </row>
    <row r="22" spans="1:16" ht="15.75" thickBot="1" x14ac:dyDescent="0.3">
      <c r="C22" s="4" t="s">
        <v>72</v>
      </c>
      <c r="D22" s="2">
        <v>80</v>
      </c>
      <c r="F22" s="19" t="s">
        <v>30</v>
      </c>
      <c r="G22" s="18"/>
      <c r="H22" s="18"/>
      <c r="I22" s="18"/>
      <c r="J22" s="20"/>
      <c r="L22" s="19" t="s">
        <v>30</v>
      </c>
      <c r="M22" s="18"/>
      <c r="N22" s="18"/>
      <c r="O22" s="18"/>
      <c r="P22" s="20"/>
    </row>
    <row r="23" spans="1:16" ht="15.75" thickBot="1" x14ac:dyDescent="0.3">
      <c r="B23" s="41"/>
      <c r="C23" s="40" t="s">
        <v>15</v>
      </c>
      <c r="D23" s="39">
        <f>+D21/D22</f>
        <v>1663.75</v>
      </c>
      <c r="F23" t="s">
        <v>21</v>
      </c>
      <c r="H23" s="9">
        <f>+H18-J11</f>
        <v>8050</v>
      </c>
      <c r="L23" t="s">
        <v>21</v>
      </c>
      <c r="M23" s="2"/>
      <c r="N23" s="9">
        <f>+N18-P11</f>
        <v>9800</v>
      </c>
    </row>
    <row r="24" spans="1:16" x14ac:dyDescent="0.25">
      <c r="C24"/>
      <c r="D24"/>
      <c r="F24" t="s">
        <v>90</v>
      </c>
      <c r="H24">
        <v>60</v>
      </c>
      <c r="L24" t="s">
        <v>90</v>
      </c>
      <c r="N24">
        <v>20</v>
      </c>
    </row>
    <row r="25" spans="1:16" x14ac:dyDescent="0.25">
      <c r="A25" t="s">
        <v>87</v>
      </c>
      <c r="F25" t="s">
        <v>91</v>
      </c>
      <c r="H25" s="34">
        <f>+H24/D22</f>
        <v>0.75</v>
      </c>
      <c r="L25" t="s">
        <v>91</v>
      </c>
      <c r="N25" s="34">
        <f>+N24/D22</f>
        <v>0.25</v>
      </c>
    </row>
    <row r="26" spans="1:16" ht="15.75" thickBot="1" x14ac:dyDescent="0.3">
      <c r="A26" t="s">
        <v>119</v>
      </c>
    </row>
    <row r="27" spans="1:16" ht="15.75" thickBot="1" x14ac:dyDescent="0.3">
      <c r="F27" s="19" t="s">
        <v>103</v>
      </c>
      <c r="G27" s="18"/>
      <c r="H27" s="18"/>
      <c r="I27" s="18"/>
      <c r="J27" s="20"/>
      <c r="L27" s="14"/>
    </row>
    <row r="28" spans="1:16" x14ac:dyDescent="0.25">
      <c r="C28"/>
      <c r="D28"/>
      <c r="F28" t="s">
        <v>23</v>
      </c>
      <c r="H28" s="2">
        <f>+D21/((H23*H25)+(N23*N25))</f>
        <v>15.681885125184094</v>
      </c>
      <c r="I28" t="s">
        <v>120</v>
      </c>
    </row>
    <row r="29" spans="1:16" x14ac:dyDescent="0.25">
      <c r="F29" t="s">
        <v>93</v>
      </c>
      <c r="H29" s="2">
        <f>+H28*H25</f>
        <v>11.76141384388807</v>
      </c>
    </row>
    <row r="30" spans="1:16" x14ac:dyDescent="0.25">
      <c r="F30" t="s">
        <v>92</v>
      </c>
      <c r="H30" s="2">
        <f>+H28*N25</f>
        <v>3.9204712812960234</v>
      </c>
    </row>
    <row r="31" spans="1:16" x14ac:dyDescent="0.25">
      <c r="C31"/>
      <c r="D31"/>
    </row>
    <row r="32" spans="1:16" ht="15.75" thickBot="1" x14ac:dyDescent="0.3">
      <c r="C32"/>
      <c r="D32"/>
      <c r="F32" s="3" t="s">
        <v>55</v>
      </c>
    </row>
    <row r="33" spans="3:12" ht="15.75" thickBot="1" x14ac:dyDescent="0.3">
      <c r="C33"/>
      <c r="D33"/>
      <c r="H33" s="43" t="s">
        <v>40</v>
      </c>
      <c r="I33" s="44"/>
      <c r="J33" s="45"/>
    </row>
    <row r="34" spans="3:12" x14ac:dyDescent="0.25">
      <c r="C34"/>
      <c r="D34"/>
      <c r="H34" s="21" t="s">
        <v>41</v>
      </c>
      <c r="I34" s="21" t="s">
        <v>42</v>
      </c>
      <c r="J34" s="21" t="s">
        <v>43</v>
      </c>
    </row>
    <row r="35" spans="3:12" x14ac:dyDescent="0.25">
      <c r="C35"/>
      <c r="D35"/>
      <c r="H35" s="16">
        <f>+H28</f>
        <v>15.681885125184094</v>
      </c>
      <c r="I35" s="16">
        <f>+H28+1</f>
        <v>16.681885125184095</v>
      </c>
      <c r="J35" s="16">
        <f>+H28-1</f>
        <v>14.681885125184094</v>
      </c>
      <c r="K35" t="s">
        <v>46</v>
      </c>
    </row>
    <row r="36" spans="3:12" x14ac:dyDescent="0.25">
      <c r="C36"/>
      <c r="D36"/>
      <c r="F36" t="s">
        <v>94</v>
      </c>
      <c r="H36" s="9">
        <f>(H29*H18)</f>
        <v>235228.27687776138</v>
      </c>
      <c r="I36" s="9">
        <f>+(H29+1)*H18</f>
        <v>255228.27687776138</v>
      </c>
      <c r="J36" s="9">
        <f>+(H29-1)*H18</f>
        <v>215228.27687776138</v>
      </c>
      <c r="K36" t="s">
        <v>47</v>
      </c>
      <c r="L36" t="s">
        <v>52</v>
      </c>
    </row>
    <row r="37" spans="3:12" x14ac:dyDescent="0.25">
      <c r="C37"/>
      <c r="D37"/>
      <c r="F37" t="s">
        <v>95</v>
      </c>
      <c r="H37">
        <f>+(H30*N18)</f>
        <v>90170.839469808532</v>
      </c>
      <c r="I37" s="9">
        <f>+(H30+1)*N18</f>
        <v>113170.83946980855</v>
      </c>
      <c r="J37" s="9">
        <f>+(H30-1)*N18</f>
        <v>67170.839469808532</v>
      </c>
      <c r="L37" t="s">
        <v>53</v>
      </c>
    </row>
    <row r="38" spans="3:12" x14ac:dyDescent="0.25">
      <c r="C38"/>
      <c r="D38"/>
      <c r="F38" t="s">
        <v>96</v>
      </c>
      <c r="H38" s="9">
        <f>+H29*J11</f>
        <v>140548.89543446244</v>
      </c>
      <c r="I38" s="9">
        <f>+(H29+1)*J11</f>
        <v>152498.89543446244</v>
      </c>
      <c r="J38" s="9">
        <f>+(H29-1)*J11</f>
        <v>128598.89543446244</v>
      </c>
      <c r="K38" t="s">
        <v>48</v>
      </c>
      <c r="L38" t="s">
        <v>54</v>
      </c>
    </row>
    <row r="39" spans="3:12" x14ac:dyDescent="0.25">
      <c r="C39"/>
      <c r="D39"/>
      <c r="F39" t="s">
        <v>97</v>
      </c>
      <c r="H39" s="9">
        <f>+H30*P11</f>
        <v>51750.220913107507</v>
      </c>
      <c r="I39" s="9">
        <f>+(H30+1)*P11</f>
        <v>64950.220913107514</v>
      </c>
      <c r="J39" s="9">
        <f>+(H30-1)*P11</f>
        <v>38550.220913107507</v>
      </c>
    </row>
    <row r="40" spans="3:12" x14ac:dyDescent="0.25">
      <c r="C40"/>
      <c r="D40"/>
      <c r="F40" t="s">
        <v>49</v>
      </c>
      <c r="H40" s="9">
        <f>+H36+H37-H38-H39</f>
        <v>133099.99999999997</v>
      </c>
      <c r="I40" s="9">
        <f t="shared" ref="I40:J40" si="1">+I36+I37-I38-I39</f>
        <v>150949.99999999997</v>
      </c>
      <c r="J40" s="9">
        <f t="shared" si="1"/>
        <v>115249.99999999997</v>
      </c>
    </row>
    <row r="41" spans="3:12" x14ac:dyDescent="0.25">
      <c r="C41"/>
      <c r="D41"/>
      <c r="F41" t="s">
        <v>50</v>
      </c>
      <c r="H41" s="9">
        <f>+D21</f>
        <v>133100</v>
      </c>
      <c r="I41" s="9">
        <f>+D21</f>
        <v>133100</v>
      </c>
      <c r="J41" s="9">
        <f>+D21</f>
        <v>133100</v>
      </c>
    </row>
    <row r="42" spans="3:12" x14ac:dyDescent="0.25">
      <c r="C42"/>
      <c r="D42"/>
      <c r="F42" t="s">
        <v>51</v>
      </c>
      <c r="H42" s="9">
        <f>+H40-H41</f>
        <v>0</v>
      </c>
      <c r="I42" s="9">
        <f>+I40-I41</f>
        <v>17849.999999999971</v>
      </c>
      <c r="J42" s="15">
        <f>+J40-J41</f>
        <v>-17850.000000000029</v>
      </c>
    </row>
    <row r="43" spans="3:12" x14ac:dyDescent="0.25">
      <c r="I43" s="35" t="s">
        <v>105</v>
      </c>
      <c r="J43" s="35" t="s">
        <v>108</v>
      </c>
    </row>
    <row r="44" spans="3:12" x14ac:dyDescent="0.25">
      <c r="F44" s="21" t="s">
        <v>41</v>
      </c>
      <c r="G44" s="2" t="s">
        <v>44</v>
      </c>
    </row>
    <row r="45" spans="3:12" x14ac:dyDescent="0.25">
      <c r="F45" s="21" t="s">
        <v>42</v>
      </c>
      <c r="G45" t="s">
        <v>39</v>
      </c>
    </row>
    <row r="46" spans="3:12" x14ac:dyDescent="0.25">
      <c r="F46" s="21" t="s">
        <v>43</v>
      </c>
      <c r="G46" t="s">
        <v>38</v>
      </c>
    </row>
    <row r="47" spans="3:12" x14ac:dyDescent="0.25">
      <c r="F47" s="35" t="s">
        <v>105</v>
      </c>
      <c r="G47" s="2" t="s">
        <v>106</v>
      </c>
    </row>
    <row r="48" spans="3:12" x14ac:dyDescent="0.25">
      <c r="F48" s="35" t="s">
        <v>108</v>
      </c>
      <c r="G48" s="46" t="s">
        <v>107</v>
      </c>
      <c r="H48" s="46"/>
      <c r="I48" s="46"/>
      <c r="J48" s="46"/>
      <c r="K48" s="46"/>
    </row>
    <row r="49" spans="7:11" x14ac:dyDescent="0.25">
      <c r="G49" s="46"/>
      <c r="H49" s="46"/>
      <c r="I49" s="46"/>
      <c r="J49" s="46"/>
      <c r="K49" s="46"/>
    </row>
  </sheetData>
  <protectedRanges>
    <protectedRange sqref="F4:F7 B4:C19 L8 L4:L6" name="Rango1"/>
  </protectedRanges>
  <mergeCells count="2">
    <mergeCell ref="H33:J33"/>
    <mergeCell ref="G48:K49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B6551-12EC-4539-A936-B8301FFB7131}">
  <dimension ref="B1:G14"/>
  <sheetViews>
    <sheetView tabSelected="1" zoomScale="90" zoomScaleNormal="90" workbookViewId="0">
      <selection activeCell="E14" sqref="E14"/>
    </sheetView>
  </sheetViews>
  <sheetFormatPr baseColWidth="10" defaultRowHeight="15" x14ac:dyDescent="0.25"/>
  <cols>
    <col min="2" max="2" width="14.85546875" customWidth="1"/>
    <col min="4" max="4" width="14.140625" customWidth="1"/>
    <col min="5" max="5" width="13.85546875" bestFit="1" customWidth="1"/>
    <col min="6" max="6" width="2.28515625" customWidth="1"/>
  </cols>
  <sheetData>
    <row r="1" spans="2:7" ht="15.75" thickBot="1" x14ac:dyDescent="0.3"/>
    <row r="2" spans="2:7" ht="15.75" thickBot="1" x14ac:dyDescent="0.3">
      <c r="B2" s="19" t="s">
        <v>57</v>
      </c>
      <c r="C2" s="25"/>
      <c r="D2" s="29"/>
      <c r="E2" s="26">
        <v>800000</v>
      </c>
      <c r="G2" t="s">
        <v>63</v>
      </c>
    </row>
    <row r="3" spans="2:7" ht="15.75" thickBot="1" x14ac:dyDescent="0.3"/>
    <row r="4" spans="2:7" ht="15.75" thickBot="1" x14ac:dyDescent="0.3">
      <c r="B4" s="19" t="s">
        <v>58</v>
      </c>
      <c r="C4" s="19"/>
      <c r="D4" s="25"/>
      <c r="E4" s="26">
        <v>1500000</v>
      </c>
      <c r="G4" t="s">
        <v>62</v>
      </c>
    </row>
    <row r="5" spans="2:7" ht="15.75" thickBot="1" x14ac:dyDescent="0.3"/>
    <row r="6" spans="2:7" ht="15.75" thickBot="1" x14ac:dyDescent="0.3">
      <c r="B6" s="27" t="s">
        <v>56</v>
      </c>
      <c r="C6" s="28"/>
      <c r="D6" s="28"/>
      <c r="E6" s="30">
        <v>1000000</v>
      </c>
      <c r="G6" t="s">
        <v>64</v>
      </c>
    </row>
    <row r="8" spans="2:7" x14ac:dyDescent="0.25">
      <c r="B8" t="s">
        <v>60</v>
      </c>
      <c r="E8">
        <v>160</v>
      </c>
      <c r="F8" t="s">
        <v>61</v>
      </c>
    </row>
    <row r="9" spans="2:7" ht="15.75" thickBot="1" x14ac:dyDescent="0.3"/>
    <row r="10" spans="2:7" ht="15.75" thickBot="1" x14ac:dyDescent="0.3">
      <c r="B10" s="27" t="s">
        <v>59</v>
      </c>
      <c r="C10" s="28"/>
      <c r="D10" s="28"/>
      <c r="E10" s="30">
        <f>+E6/E8</f>
        <v>6250</v>
      </c>
      <c r="G10" t="s">
        <v>65</v>
      </c>
    </row>
    <row r="12" spans="2:7" x14ac:dyDescent="0.25">
      <c r="B12" t="s">
        <v>67</v>
      </c>
      <c r="E12">
        <v>2</v>
      </c>
    </row>
    <row r="14" spans="2:7" x14ac:dyDescent="0.25">
      <c r="B14" t="s">
        <v>66</v>
      </c>
      <c r="E14" s="2">
        <f>+E10*E12</f>
        <v>12500</v>
      </c>
      <c r="G14" t="s">
        <v>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Paso a paso</vt:lpstr>
      <vt:lpstr>costo de servicio</vt:lpstr>
      <vt:lpstr>costo de producto</vt:lpstr>
      <vt:lpstr>sueldo emprendedor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Florencia</dc:creator>
  <cp:lastModifiedBy>Maria Florencia Aragone</cp:lastModifiedBy>
  <dcterms:created xsi:type="dcterms:W3CDTF">2023-03-23T18:14:35Z</dcterms:created>
  <dcterms:modified xsi:type="dcterms:W3CDTF">2024-09-13T21:51:26Z</dcterms:modified>
</cp:coreProperties>
</file>